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2學年度第2學期\營養午餐\"/>
    </mc:Choice>
  </mc:AlternateContent>
  <bookViews>
    <workbookView xWindow="120" yWindow="30" windowWidth="23715" windowHeight="9180"/>
  </bookViews>
  <sheets>
    <sheet name="工作表1" sheetId="1" r:id="rId1"/>
    <sheet name="工作表2" sheetId="2" r:id="rId2"/>
    <sheet name="工作表3" sheetId="3" r:id="rId3"/>
  </sheets>
  <calcPr calcId="162913"/>
</workbook>
</file>

<file path=xl/calcChain.xml><?xml version="1.0" encoding="utf-8"?>
<calcChain xmlns="http://schemas.openxmlformats.org/spreadsheetml/2006/main">
  <c r="L43" i="1" l="1"/>
  <c r="J44" i="1"/>
  <c r="F43" i="1"/>
  <c r="D44" i="1"/>
  <c r="J14" i="1"/>
  <c r="H14" i="1"/>
  <c r="K34" i="1"/>
  <c r="K39" i="1" s="1"/>
  <c r="K26" i="1"/>
  <c r="I34" i="1"/>
  <c r="I39" i="1" s="1"/>
  <c r="I26" i="1"/>
  <c r="G34" i="1"/>
  <c r="G39" i="1" s="1"/>
  <c r="G26" i="1"/>
  <c r="E39" i="1"/>
  <c r="E34" i="1"/>
  <c r="E26" i="1"/>
  <c r="C34" i="1" l="1"/>
  <c r="C26" i="1"/>
  <c r="K9" i="1"/>
  <c r="I9" i="1"/>
  <c r="G9" i="1"/>
  <c r="E9" i="1"/>
  <c r="C39" i="1" l="1"/>
  <c r="M37" i="1" l="1"/>
  <c r="M38" i="1" s="1"/>
  <c r="J37" i="1"/>
  <c r="H37" i="1"/>
  <c r="F37" i="1"/>
  <c r="D37" i="1"/>
  <c r="L36" i="1"/>
  <c r="J36" i="1"/>
  <c r="H36" i="1"/>
  <c r="F36" i="1"/>
  <c r="D36" i="1"/>
  <c r="L35" i="1"/>
  <c r="J35" i="1"/>
  <c r="H35" i="1"/>
  <c r="F35" i="1"/>
  <c r="D35" i="1"/>
  <c r="M33" i="1"/>
  <c r="M34" i="1" s="1"/>
  <c r="J33" i="1"/>
  <c r="H33" i="1"/>
  <c r="F33" i="1"/>
  <c r="D33" i="1"/>
  <c r="L32" i="1"/>
  <c r="J32" i="1"/>
  <c r="H32" i="1"/>
  <c r="F32" i="1"/>
  <c r="D32" i="1"/>
  <c r="L31" i="1"/>
  <c r="J31" i="1"/>
  <c r="H31" i="1"/>
  <c r="F31" i="1"/>
  <c r="D31" i="1"/>
  <c r="M29" i="1"/>
  <c r="M30" i="1" s="1"/>
  <c r="J29" i="1"/>
  <c r="H29" i="1"/>
  <c r="F29" i="1"/>
  <c r="D29" i="1"/>
  <c r="L28" i="1"/>
  <c r="J28" i="1"/>
  <c r="F28" i="1"/>
  <c r="D28" i="1"/>
  <c r="L27" i="1"/>
  <c r="J27" i="1"/>
  <c r="H27" i="1"/>
  <c r="F27" i="1"/>
  <c r="D27" i="1"/>
  <c r="M25" i="1"/>
  <c r="M26" i="1" s="1"/>
  <c r="J25" i="1"/>
  <c r="H25" i="1"/>
  <c r="F25" i="1"/>
  <c r="D25" i="1"/>
  <c r="L24" i="1"/>
  <c r="J24" i="1"/>
  <c r="H24" i="1"/>
  <c r="F24" i="1"/>
  <c r="D24" i="1"/>
  <c r="L23" i="1"/>
  <c r="J23" i="1"/>
  <c r="H23" i="1"/>
  <c r="F23" i="1"/>
  <c r="D23" i="1"/>
  <c r="C9" i="1"/>
  <c r="M8" i="1"/>
  <c r="M9" i="1" s="1"/>
  <c r="J8" i="1"/>
  <c r="H8" i="1"/>
  <c r="D8" i="1"/>
  <c r="L7" i="1"/>
  <c r="L9" i="1" s="1"/>
  <c r="J7" i="1"/>
  <c r="H7" i="1"/>
  <c r="D7" i="1"/>
  <c r="J6" i="1"/>
  <c r="H6" i="1"/>
  <c r="F6" i="1"/>
  <c r="D6" i="1"/>
  <c r="L38" i="1" l="1"/>
  <c r="D30" i="1"/>
  <c r="H34" i="1"/>
  <c r="L13" i="1"/>
  <c r="L26" i="1"/>
  <c r="J26" i="1"/>
  <c r="H26" i="1"/>
  <c r="H30" i="1"/>
  <c r="D34" i="1"/>
  <c r="H9" i="1"/>
  <c r="H13" i="1" s="1"/>
  <c r="H15" i="1" s="1"/>
  <c r="H17" i="1" s="1"/>
  <c r="M39" i="1"/>
  <c r="L30" i="1"/>
  <c r="L34" i="1"/>
  <c r="J34" i="1"/>
  <c r="H38" i="1"/>
  <c r="F30" i="1"/>
  <c r="F38" i="1"/>
  <c r="J30" i="1"/>
  <c r="J38" i="1"/>
  <c r="F26" i="1"/>
  <c r="F34" i="1"/>
  <c r="J9" i="1"/>
  <c r="J13" i="1" s="1"/>
  <c r="J15" i="1" s="1"/>
  <c r="J17" i="1" s="1"/>
  <c r="D38" i="1"/>
  <c r="D26" i="1"/>
  <c r="D9" i="1"/>
  <c r="D13" i="1" s="1"/>
  <c r="D15" i="1" s="1"/>
  <c r="D17" i="1" s="1"/>
  <c r="F9" i="1"/>
  <c r="F13" i="1" s="1"/>
  <c r="F14" i="1" s="1"/>
  <c r="L14" i="1" l="1"/>
  <c r="L15" i="1" s="1"/>
  <c r="L17" i="1" s="1"/>
  <c r="F39" i="1"/>
  <c r="H39" i="1"/>
  <c r="H43" i="1" s="1"/>
  <c r="L39" i="1"/>
  <c r="J39" i="1"/>
  <c r="J43" i="1" s="1"/>
  <c r="J45" i="1" s="1"/>
  <c r="D39" i="1"/>
  <c r="D43" i="1" s="1"/>
  <c r="F15" i="1"/>
  <c r="F17" i="1" s="1"/>
  <c r="N13" i="1"/>
  <c r="L44" i="1" l="1"/>
  <c r="L45" i="1" s="1"/>
  <c r="H45" i="1"/>
  <c r="H44" i="1"/>
  <c r="F44" i="1"/>
  <c r="F45" i="1" s="1"/>
  <c r="N14" i="1"/>
  <c r="N39" i="1"/>
  <c r="N15" i="1"/>
  <c r="N17" i="1" s="1"/>
  <c r="N43" i="1"/>
  <c r="D45" i="1"/>
  <c r="N44" i="1" l="1"/>
  <c r="N45" i="1" s="1"/>
</calcChain>
</file>

<file path=xl/sharedStrings.xml><?xml version="1.0" encoding="utf-8"?>
<sst xmlns="http://schemas.openxmlformats.org/spreadsheetml/2006/main" count="80" uniqueCount="36">
  <si>
    <t>年度月分</t>
    <phoneticPr fontId="3" type="noConversion"/>
  </si>
  <si>
    <t>補助項目</t>
  </si>
  <si>
    <t xml:space="preserve">高雄市立立德國民中學營養午餐月報表 (繳費部份)            </t>
    <phoneticPr fontId="3" type="noConversion"/>
  </si>
  <si>
    <t>合計</t>
    <phoneticPr fontId="3" type="noConversion"/>
  </si>
  <si>
    <t>備註</t>
    <phoneticPr fontId="3" type="noConversion"/>
  </si>
  <si>
    <t>單價</t>
    <phoneticPr fontId="3" type="noConversion"/>
  </si>
  <si>
    <t>1,2年級</t>
    <phoneticPr fontId="3" type="noConversion"/>
  </si>
  <si>
    <t>3年級</t>
    <phoneticPr fontId="3" type="noConversion"/>
  </si>
  <si>
    <t>年級</t>
    <phoneticPr fontId="3" type="noConversion"/>
  </si>
  <si>
    <t>人數/日數</t>
    <phoneticPr fontId="3" type="noConversion"/>
  </si>
  <si>
    <t>1年級</t>
    <phoneticPr fontId="3" type="noConversion"/>
  </si>
  <si>
    <t>2年級</t>
    <phoneticPr fontId="3" type="noConversion"/>
  </si>
  <si>
    <t>學生合計</t>
    <phoneticPr fontId="3" type="noConversion"/>
  </si>
  <si>
    <t>行政人員合計</t>
    <phoneticPr fontId="3" type="noConversion"/>
  </si>
  <si>
    <t>各類減項小計</t>
    <phoneticPr fontId="3" type="noConversion"/>
  </si>
  <si>
    <t>各類加項小計</t>
    <phoneticPr fontId="3" type="noConversion"/>
  </si>
  <si>
    <t>午餐總金額</t>
    <phoneticPr fontId="3" type="noConversion"/>
  </si>
  <si>
    <t>減：扣款事項</t>
    <phoneticPr fontId="3" type="noConversion"/>
  </si>
  <si>
    <t>實支廠商</t>
    <phoneticPr fontId="3" type="noConversion"/>
  </si>
  <si>
    <t>高雄市立立德國民中學營養午餐月報表(局補助部份)</t>
    <phoneticPr fontId="3" type="noConversion"/>
  </si>
  <si>
    <t>教育局補助低收入戶學生</t>
    <phoneticPr fontId="3" type="noConversion"/>
  </si>
  <si>
    <t>教育局補助中低收入戶學生</t>
    <phoneticPr fontId="3" type="noConversion"/>
  </si>
  <si>
    <t>教育局補助家庭突遭變故學生</t>
    <phoneticPr fontId="3" type="noConversion"/>
  </si>
  <si>
    <t>教育局補助原住民學生</t>
    <phoneticPr fontId="3" type="noConversion"/>
  </si>
  <si>
    <t>小計</t>
    <phoneticPr fontId="3" type="noConversion"/>
  </si>
  <si>
    <t>應繳回教育局款項</t>
    <phoneticPr fontId="3" type="noConversion"/>
  </si>
  <si>
    <t>112年</t>
    <phoneticPr fontId="3" type="noConversion"/>
  </si>
  <si>
    <t>2月</t>
    <phoneticPr fontId="3" type="noConversion"/>
  </si>
  <si>
    <t>3月</t>
    <phoneticPr fontId="3" type="noConversion"/>
  </si>
  <si>
    <t>4月</t>
    <phoneticPr fontId="3" type="noConversion"/>
  </si>
  <si>
    <t>5月</t>
    <phoneticPr fontId="3" type="noConversion"/>
  </si>
  <si>
    <t>6月</t>
    <phoneticPr fontId="3" type="noConversion"/>
  </si>
  <si>
    <r>
      <t>減：午餐教育費</t>
    </r>
    <r>
      <rPr>
        <sz val="10"/>
        <rFont val="Times New Roman"/>
        <family val="1"/>
      </rPr>
      <t>(1.0%)</t>
    </r>
    <phoneticPr fontId="3" type="noConversion"/>
  </si>
  <si>
    <t>應支付廠商金額(99.0%)</t>
    <phoneticPr fontId="3" type="noConversion"/>
  </si>
  <si>
    <r>
      <t>減：午餐教育費</t>
    </r>
    <r>
      <rPr>
        <sz val="10"/>
        <rFont val="Times New Roman"/>
        <family val="1"/>
      </rPr>
      <t>(1.0%)</t>
    </r>
    <phoneticPr fontId="3" type="noConversion"/>
  </si>
  <si>
    <r>
      <t>應支付廠商</t>
    </r>
    <r>
      <rPr>
        <b/>
        <sz val="10"/>
        <rFont val="Times New Roman"/>
        <family val="1"/>
      </rPr>
      <t>(99.0%)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</si>
</sst>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2"/>
      <color theme="1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8"/>
      <name val="新細明體"/>
      <family val="1"/>
      <charset val="136"/>
    </font>
    <font>
      <b/>
      <sz val="10"/>
      <name val="細明體"/>
      <family val="3"/>
      <charset val="136"/>
    </font>
    <font>
      <sz val="12"/>
      <name val="Times New Roman"/>
      <family val="1"/>
    </font>
    <font>
      <b/>
      <sz val="10"/>
      <name val="新細明體"/>
      <family val="1"/>
      <charset val="136"/>
    </font>
    <font>
      <b/>
      <sz val="10"/>
      <name val="Times New Roman"/>
      <family val="1"/>
    </font>
    <font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76" fontId="6" fillId="0" borderId="5" xfId="0" applyNumberFormat="1" applyFont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Border="1" applyAlignment="1">
      <alignment vertical="center" wrapText="1"/>
    </xf>
    <xf numFmtId="176" fontId="6" fillId="2" borderId="1" xfId="0" applyNumberFormat="1" applyFont="1" applyFill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76" fontId="4" fillId="0" borderId="5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76" fontId="6" fillId="3" borderId="1" xfId="0" applyNumberFormat="1" applyFont="1" applyFill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6" fillId="4" borderId="1" xfId="0" applyNumberFormat="1" applyFont="1" applyFill="1" applyBorder="1" applyAlignment="1">
      <alignment vertical="center"/>
    </xf>
    <xf numFmtId="176" fontId="6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L44" sqref="L44:M44"/>
    </sheetView>
  </sheetViews>
  <sheetFormatPr defaultRowHeight="16.5" x14ac:dyDescent="0.25"/>
  <sheetData>
    <row r="1" spans="1:15" ht="21" x14ac:dyDescent="0.25">
      <c r="A1" s="60" t="s">
        <v>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x14ac:dyDescent="0.25">
      <c r="A2" s="63" t="s">
        <v>0</v>
      </c>
      <c r="B2" s="1"/>
      <c r="C2" s="1"/>
      <c r="D2" s="65" t="s">
        <v>26</v>
      </c>
      <c r="E2" s="65"/>
      <c r="F2" s="65"/>
      <c r="G2" s="65"/>
      <c r="H2" s="65"/>
      <c r="I2" s="65"/>
      <c r="J2" s="65"/>
      <c r="K2" s="65"/>
      <c r="L2" s="65"/>
      <c r="M2" s="65"/>
      <c r="N2" s="66" t="s">
        <v>3</v>
      </c>
      <c r="O2" s="68" t="s">
        <v>4</v>
      </c>
    </row>
    <row r="3" spans="1:15" x14ac:dyDescent="0.25">
      <c r="A3" s="64"/>
      <c r="B3" s="2"/>
      <c r="C3" s="3"/>
      <c r="D3" s="69" t="s">
        <v>27</v>
      </c>
      <c r="E3" s="71" t="s">
        <v>28</v>
      </c>
      <c r="F3" s="72"/>
      <c r="G3" s="71" t="s">
        <v>29</v>
      </c>
      <c r="H3" s="72"/>
      <c r="I3" s="71" t="s">
        <v>30</v>
      </c>
      <c r="J3" s="72"/>
      <c r="K3" s="64" t="s">
        <v>31</v>
      </c>
      <c r="L3" s="75"/>
      <c r="M3" s="75"/>
      <c r="N3" s="66"/>
      <c r="O3" s="69"/>
    </row>
    <row r="4" spans="1:15" x14ac:dyDescent="0.25">
      <c r="A4" s="64"/>
      <c r="B4" s="3" t="s">
        <v>5</v>
      </c>
      <c r="C4" s="4">
        <v>55</v>
      </c>
      <c r="D4" s="70"/>
      <c r="E4" s="73"/>
      <c r="F4" s="74"/>
      <c r="G4" s="73"/>
      <c r="H4" s="74"/>
      <c r="I4" s="73"/>
      <c r="J4" s="74"/>
      <c r="K4" s="5"/>
      <c r="L4" s="37" t="s">
        <v>6</v>
      </c>
      <c r="M4" s="37" t="s">
        <v>7</v>
      </c>
      <c r="N4" s="66"/>
      <c r="O4" s="69"/>
    </row>
    <row r="5" spans="1:15" x14ac:dyDescent="0.25">
      <c r="A5" s="71" t="s">
        <v>8</v>
      </c>
      <c r="B5" s="80"/>
      <c r="C5" s="7" t="s">
        <v>9</v>
      </c>
      <c r="D5" s="8">
        <v>10</v>
      </c>
      <c r="E5" s="7" t="s">
        <v>9</v>
      </c>
      <c r="F5" s="8">
        <v>17</v>
      </c>
      <c r="G5" s="7" t="s">
        <v>9</v>
      </c>
      <c r="H5" s="8">
        <v>20</v>
      </c>
      <c r="I5" s="7" t="s">
        <v>9</v>
      </c>
      <c r="J5" s="8">
        <v>23</v>
      </c>
      <c r="K5" s="7" t="s">
        <v>9</v>
      </c>
      <c r="L5" s="8">
        <v>19</v>
      </c>
      <c r="M5" s="9">
        <v>1</v>
      </c>
      <c r="N5" s="67"/>
      <c r="O5" s="63"/>
    </row>
    <row r="6" spans="1:15" x14ac:dyDescent="0.25">
      <c r="A6" s="81" t="s">
        <v>10</v>
      </c>
      <c r="B6" s="75" t="s">
        <v>10</v>
      </c>
      <c r="C6" s="10">
        <v>28</v>
      </c>
      <c r="D6" s="11">
        <f>C6*$C$4*D$5</f>
        <v>15400</v>
      </c>
      <c r="E6" s="10">
        <v>28</v>
      </c>
      <c r="F6" s="12">
        <f>E6*$C$4*F$5</f>
        <v>26180</v>
      </c>
      <c r="G6" s="10">
        <v>28</v>
      </c>
      <c r="H6" s="12">
        <f>G6*$C$4*H$5</f>
        <v>30800</v>
      </c>
      <c r="I6" s="10">
        <v>28</v>
      </c>
      <c r="J6" s="12">
        <f>I6*$C$4*J$5</f>
        <v>35420</v>
      </c>
      <c r="K6" s="10">
        <v>28</v>
      </c>
      <c r="L6" s="11">
        <v>29260</v>
      </c>
      <c r="M6" s="11">
        <v>0</v>
      </c>
      <c r="N6" s="13"/>
      <c r="O6" s="14"/>
    </row>
    <row r="7" spans="1:15" x14ac:dyDescent="0.25">
      <c r="A7" s="81" t="s">
        <v>11</v>
      </c>
      <c r="B7" s="75" t="s">
        <v>11</v>
      </c>
      <c r="C7" s="10">
        <v>33</v>
      </c>
      <c r="D7" s="11">
        <f>$C7*$C$4*D$5</f>
        <v>18150</v>
      </c>
      <c r="E7" s="10">
        <v>34</v>
      </c>
      <c r="F7" s="12">
        <v>31790</v>
      </c>
      <c r="G7" s="10">
        <v>34</v>
      </c>
      <c r="H7" s="12">
        <f t="shared" ref="H7:J8" si="0">G7*$C$4*H$5</f>
        <v>37400</v>
      </c>
      <c r="I7" s="10">
        <v>34</v>
      </c>
      <c r="J7" s="12">
        <f t="shared" si="0"/>
        <v>43010</v>
      </c>
      <c r="K7" s="10">
        <v>33</v>
      </c>
      <c r="L7" s="11">
        <f>$K7*$C$4*L$5</f>
        <v>34485</v>
      </c>
      <c r="M7" s="11">
        <v>0</v>
      </c>
      <c r="N7" s="13"/>
      <c r="O7" s="14"/>
    </row>
    <row r="8" spans="1:15" x14ac:dyDescent="0.25">
      <c r="A8" s="81" t="s">
        <v>7</v>
      </c>
      <c r="B8" s="75" t="s">
        <v>7</v>
      </c>
      <c r="C8" s="10">
        <v>35</v>
      </c>
      <c r="D8" s="11">
        <f>$C8*$C$4*D$5</f>
        <v>19250</v>
      </c>
      <c r="E8" s="10">
        <v>35</v>
      </c>
      <c r="F8" s="12">
        <v>38500</v>
      </c>
      <c r="G8" s="10">
        <v>34</v>
      </c>
      <c r="H8" s="12">
        <f t="shared" si="0"/>
        <v>37400</v>
      </c>
      <c r="I8" s="10">
        <v>34</v>
      </c>
      <c r="J8" s="12">
        <f t="shared" si="0"/>
        <v>43010</v>
      </c>
      <c r="K8" s="10">
        <v>34</v>
      </c>
      <c r="L8" s="11">
        <v>0</v>
      </c>
      <c r="M8" s="11">
        <f>$K8*$C$4*M$5</f>
        <v>1870</v>
      </c>
      <c r="N8" s="13"/>
      <c r="O8" s="14"/>
    </row>
    <row r="9" spans="1:15" x14ac:dyDescent="0.25">
      <c r="A9" s="81" t="s">
        <v>12</v>
      </c>
      <c r="B9" s="50"/>
      <c r="C9" s="15">
        <f t="shared" ref="C9:M9" si="1">SUM(C6:C8)</f>
        <v>96</v>
      </c>
      <c r="D9" s="11">
        <f t="shared" si="1"/>
        <v>52800</v>
      </c>
      <c r="E9" s="15">
        <f t="shared" ref="E9" si="2">SUM(E6:E8)</f>
        <v>97</v>
      </c>
      <c r="F9" s="11">
        <f t="shared" si="1"/>
        <v>96470</v>
      </c>
      <c r="G9" s="15">
        <f t="shared" ref="G9" si="3">SUM(G6:G8)</f>
        <v>96</v>
      </c>
      <c r="H9" s="11">
        <f t="shared" si="1"/>
        <v>105600</v>
      </c>
      <c r="I9" s="15">
        <f t="shared" ref="I9" si="4">SUM(I6:I8)</f>
        <v>96</v>
      </c>
      <c r="J9" s="11">
        <f t="shared" si="1"/>
        <v>121440</v>
      </c>
      <c r="K9" s="15">
        <f t="shared" ref="K9" si="5">SUM(K6:K8)</f>
        <v>95</v>
      </c>
      <c r="L9" s="11">
        <f t="shared" si="1"/>
        <v>63745</v>
      </c>
      <c r="M9" s="11">
        <f t="shared" si="1"/>
        <v>1870</v>
      </c>
      <c r="N9" s="13"/>
      <c r="O9" s="14"/>
    </row>
    <row r="10" spans="1:15" x14ac:dyDescent="0.25">
      <c r="A10" s="82" t="s">
        <v>13</v>
      </c>
      <c r="B10" s="62"/>
      <c r="C10" s="11"/>
      <c r="D10" s="11">
        <v>0</v>
      </c>
      <c r="E10" s="13"/>
      <c r="F10" s="13">
        <v>0</v>
      </c>
      <c r="G10" s="13"/>
      <c r="H10" s="13"/>
      <c r="I10" s="13"/>
      <c r="J10" s="13"/>
      <c r="K10" s="13"/>
      <c r="L10" s="42">
        <v>88715</v>
      </c>
      <c r="M10" s="43"/>
      <c r="N10" s="13"/>
      <c r="O10" s="14"/>
    </row>
    <row r="11" spans="1:15" x14ac:dyDescent="0.25">
      <c r="A11" s="58" t="s">
        <v>14</v>
      </c>
      <c r="B11" s="59"/>
      <c r="C11" s="16"/>
      <c r="D11" s="38">
        <v>495</v>
      </c>
      <c r="E11" s="13"/>
      <c r="F11" s="38">
        <v>1540</v>
      </c>
      <c r="G11" s="13"/>
      <c r="H11" s="38">
        <v>1375</v>
      </c>
      <c r="I11" s="13"/>
      <c r="J11" s="13">
        <v>1210</v>
      </c>
      <c r="K11" s="13"/>
      <c r="L11" s="42">
        <v>110</v>
      </c>
      <c r="M11" s="43"/>
      <c r="N11" s="13"/>
      <c r="O11" s="14"/>
    </row>
    <row r="12" spans="1:15" x14ac:dyDescent="0.25">
      <c r="A12" s="39" t="s">
        <v>15</v>
      </c>
      <c r="B12" s="41"/>
      <c r="C12" s="17"/>
      <c r="D12" s="12">
        <v>0</v>
      </c>
      <c r="E12" s="18"/>
      <c r="F12" s="18">
        <v>0</v>
      </c>
      <c r="G12" s="18"/>
      <c r="H12" s="18"/>
      <c r="I12" s="18">
        <v>0</v>
      </c>
      <c r="J12" s="18">
        <v>0</v>
      </c>
      <c r="K12" s="18"/>
      <c r="L12" s="78">
        <v>0</v>
      </c>
      <c r="M12" s="79"/>
      <c r="N12" s="13"/>
      <c r="O12" s="14"/>
    </row>
    <row r="13" spans="1:15" ht="15" customHeight="1" x14ac:dyDescent="0.25">
      <c r="A13" s="39" t="s">
        <v>16</v>
      </c>
      <c r="B13" s="77"/>
      <c r="C13" s="17"/>
      <c r="D13" s="12">
        <f>D9+D10-D11+D12</f>
        <v>52305</v>
      </c>
      <c r="E13" s="18"/>
      <c r="F13" s="12">
        <f>F9+F10-F11+F12</f>
        <v>94930</v>
      </c>
      <c r="G13" s="12"/>
      <c r="H13" s="12">
        <f>H9+H10-H11+H12</f>
        <v>104225</v>
      </c>
      <c r="I13" s="12"/>
      <c r="J13" s="12">
        <f>J9+J10-J11+J12</f>
        <v>120230</v>
      </c>
      <c r="K13" s="18"/>
      <c r="L13" s="78">
        <f>L9+M9+L10-L11</f>
        <v>154220</v>
      </c>
      <c r="M13" s="79"/>
      <c r="N13" s="13">
        <f>D13+F13+H13+J13+L13</f>
        <v>525910</v>
      </c>
      <c r="O13" s="14"/>
    </row>
    <row r="14" spans="1:15" ht="23.45" customHeight="1" x14ac:dyDescent="0.25">
      <c r="A14" s="58" t="s">
        <v>32</v>
      </c>
      <c r="B14" s="59"/>
      <c r="C14" s="16"/>
      <c r="D14" s="11">
        <v>523</v>
      </c>
      <c r="E14" s="13"/>
      <c r="F14" s="11">
        <f>F13*0.01</f>
        <v>949.30000000000007</v>
      </c>
      <c r="G14" s="11"/>
      <c r="H14" s="11">
        <f>H13*0.01</f>
        <v>1042.25</v>
      </c>
      <c r="I14" s="11"/>
      <c r="J14" s="11">
        <f>J13*0.01</f>
        <v>1202.3</v>
      </c>
      <c r="K14" s="13"/>
      <c r="L14" s="42">
        <f>L13*1%</f>
        <v>1542.2</v>
      </c>
      <c r="M14" s="43"/>
      <c r="N14" s="13">
        <f>D14+F14+H14+J14+L14</f>
        <v>5259.05</v>
      </c>
      <c r="O14" s="14"/>
    </row>
    <row r="15" spans="1:15" ht="24.95" customHeight="1" x14ac:dyDescent="0.25">
      <c r="A15" s="58" t="s">
        <v>33</v>
      </c>
      <c r="B15" s="76"/>
      <c r="C15" s="16"/>
      <c r="D15" s="11">
        <f>D13-D14</f>
        <v>51782</v>
      </c>
      <c r="E15" s="13"/>
      <c r="F15" s="11">
        <f>F13-F14</f>
        <v>93980.7</v>
      </c>
      <c r="G15" s="11"/>
      <c r="H15" s="11">
        <f>H13-H14</f>
        <v>103182.75</v>
      </c>
      <c r="I15" s="11"/>
      <c r="J15" s="11">
        <f>J13-J14</f>
        <v>119027.7</v>
      </c>
      <c r="K15" s="13"/>
      <c r="L15" s="42">
        <f>L13-L14</f>
        <v>152677.79999999999</v>
      </c>
      <c r="M15" s="43"/>
      <c r="N15" s="13">
        <f>N13-N14</f>
        <v>520650.95</v>
      </c>
      <c r="O15" s="14"/>
    </row>
    <row r="16" spans="1:15" x14ac:dyDescent="0.25">
      <c r="A16" s="58" t="s">
        <v>17</v>
      </c>
      <c r="B16" s="76"/>
      <c r="C16" s="16"/>
      <c r="D16" s="11">
        <v>0</v>
      </c>
      <c r="E16" s="13"/>
      <c r="F16" s="13">
        <v>0</v>
      </c>
      <c r="G16" s="13"/>
      <c r="H16" s="13">
        <v>0</v>
      </c>
      <c r="I16" s="13"/>
      <c r="J16" s="13">
        <v>0</v>
      </c>
      <c r="K16" s="13"/>
      <c r="L16" s="42">
        <v>0</v>
      </c>
      <c r="M16" s="43"/>
      <c r="N16" s="13">
        <v>1500</v>
      </c>
      <c r="O16" s="14"/>
    </row>
    <row r="17" spans="1:15" x14ac:dyDescent="0.25">
      <c r="A17" s="58" t="s">
        <v>18</v>
      </c>
      <c r="B17" s="59"/>
      <c r="C17" s="16"/>
      <c r="D17" s="11">
        <f>D15-D16</f>
        <v>51782</v>
      </c>
      <c r="E17" s="13"/>
      <c r="F17" s="11">
        <f>F15-F16</f>
        <v>93980.7</v>
      </c>
      <c r="G17" s="11"/>
      <c r="H17" s="11">
        <f>H15-H16</f>
        <v>103182.75</v>
      </c>
      <c r="I17" s="11"/>
      <c r="J17" s="11">
        <f>J15-J16</f>
        <v>119027.7</v>
      </c>
      <c r="K17" s="13"/>
      <c r="L17" s="42">
        <f>L15-L16</f>
        <v>152677.79999999999</v>
      </c>
      <c r="M17" s="43"/>
      <c r="N17" s="13">
        <f>N15-N16</f>
        <v>519150.95</v>
      </c>
      <c r="O17" s="14"/>
    </row>
    <row r="18" spans="1:15" ht="21" x14ac:dyDescent="0.25">
      <c r="A18" s="60" t="s">
        <v>19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15" x14ac:dyDescent="0.25">
      <c r="A19" s="63" t="s">
        <v>0</v>
      </c>
      <c r="B19" s="1"/>
      <c r="C19" s="1"/>
      <c r="D19" s="65" t="s">
        <v>26</v>
      </c>
      <c r="E19" s="65"/>
      <c r="F19" s="65"/>
      <c r="G19" s="65"/>
      <c r="H19" s="65"/>
      <c r="I19" s="65"/>
      <c r="J19" s="65"/>
      <c r="K19" s="65"/>
      <c r="L19" s="65"/>
      <c r="M19" s="65"/>
      <c r="N19" s="66" t="s">
        <v>3</v>
      </c>
      <c r="O19" s="68" t="s">
        <v>4</v>
      </c>
    </row>
    <row r="20" spans="1:15" x14ac:dyDescent="0.25">
      <c r="A20" s="64"/>
      <c r="B20" s="2"/>
      <c r="C20" s="2"/>
      <c r="D20" s="69" t="s">
        <v>27</v>
      </c>
      <c r="E20" s="71" t="s">
        <v>28</v>
      </c>
      <c r="F20" s="72"/>
      <c r="G20" s="71" t="s">
        <v>29</v>
      </c>
      <c r="H20" s="72"/>
      <c r="I20" s="71" t="s">
        <v>30</v>
      </c>
      <c r="J20" s="72"/>
      <c r="K20" s="64" t="s">
        <v>31</v>
      </c>
      <c r="L20" s="75"/>
      <c r="M20" s="75"/>
      <c r="N20" s="66"/>
      <c r="O20" s="69"/>
    </row>
    <row r="21" spans="1:15" x14ac:dyDescent="0.25">
      <c r="A21" s="64"/>
      <c r="B21" s="3" t="s">
        <v>5</v>
      </c>
      <c r="C21" s="2">
        <v>55</v>
      </c>
      <c r="D21" s="70"/>
      <c r="E21" s="73"/>
      <c r="F21" s="74"/>
      <c r="G21" s="73"/>
      <c r="H21" s="74"/>
      <c r="I21" s="73"/>
      <c r="J21" s="74"/>
      <c r="K21" s="5"/>
      <c r="L21" s="6" t="s">
        <v>6</v>
      </c>
      <c r="M21" s="6" t="s">
        <v>7</v>
      </c>
      <c r="N21" s="66"/>
      <c r="O21" s="69"/>
    </row>
    <row r="22" spans="1:15" x14ac:dyDescent="0.25">
      <c r="A22" s="19" t="s">
        <v>1</v>
      </c>
      <c r="B22" s="20" t="s">
        <v>8</v>
      </c>
      <c r="C22" s="10" t="s">
        <v>9</v>
      </c>
      <c r="D22" s="36">
        <v>10</v>
      </c>
      <c r="E22" s="7" t="s">
        <v>9</v>
      </c>
      <c r="F22" s="36">
        <v>17</v>
      </c>
      <c r="G22" s="7" t="s">
        <v>9</v>
      </c>
      <c r="H22" s="36">
        <v>20</v>
      </c>
      <c r="I22" s="7" t="s">
        <v>9</v>
      </c>
      <c r="J22" s="36">
        <v>23</v>
      </c>
      <c r="K22" s="7" t="s">
        <v>9</v>
      </c>
      <c r="L22" s="8">
        <v>19</v>
      </c>
      <c r="M22" s="9">
        <v>1</v>
      </c>
      <c r="N22" s="67"/>
      <c r="O22" s="63"/>
    </row>
    <row r="23" spans="1:15" x14ac:dyDescent="0.25">
      <c r="A23" s="68" t="s">
        <v>20</v>
      </c>
      <c r="B23" s="6" t="s">
        <v>10</v>
      </c>
      <c r="C23" s="21">
        <v>4</v>
      </c>
      <c r="D23" s="11">
        <f>$C$21*D$22*$C$23</f>
        <v>2200</v>
      </c>
      <c r="E23" s="21">
        <v>4</v>
      </c>
      <c r="F23" s="13">
        <f>$C$21*F$22*$E$23</f>
        <v>3740</v>
      </c>
      <c r="G23" s="21">
        <v>4</v>
      </c>
      <c r="H23" s="13">
        <f>$C$21*H$22*G$23</f>
        <v>4400</v>
      </c>
      <c r="I23" s="21">
        <v>4</v>
      </c>
      <c r="J23" s="13">
        <f>$C$21*J$22*I$23</f>
        <v>5060</v>
      </c>
      <c r="K23" s="21">
        <v>4</v>
      </c>
      <c r="L23" s="11">
        <f>$C$21*L$22*$K$23</f>
        <v>4180</v>
      </c>
      <c r="M23" s="11"/>
      <c r="N23" s="13"/>
      <c r="O23" s="22"/>
    </row>
    <row r="24" spans="1:15" x14ac:dyDescent="0.25">
      <c r="A24" s="69"/>
      <c r="B24" s="6" t="s">
        <v>11</v>
      </c>
      <c r="C24" s="23">
        <v>5</v>
      </c>
      <c r="D24" s="11">
        <f>$C$21*D$22*$C$24</f>
        <v>2750</v>
      </c>
      <c r="E24" s="23">
        <v>5</v>
      </c>
      <c r="F24" s="13">
        <f>$C$21*F$22*$E$24</f>
        <v>4675</v>
      </c>
      <c r="G24" s="23">
        <v>5</v>
      </c>
      <c r="H24" s="13">
        <f>$C$21*H$22*G$24</f>
        <v>5500</v>
      </c>
      <c r="I24" s="23">
        <v>5</v>
      </c>
      <c r="J24" s="13">
        <f>$C$21*J$22*I$24</f>
        <v>6325</v>
      </c>
      <c r="K24" s="23">
        <v>5</v>
      </c>
      <c r="L24" s="11">
        <f>$C$21*L$22*$K$24</f>
        <v>5225</v>
      </c>
      <c r="M24" s="11"/>
      <c r="N24" s="13"/>
      <c r="O24" s="22"/>
    </row>
    <row r="25" spans="1:15" x14ac:dyDescent="0.25">
      <c r="A25" s="69"/>
      <c r="B25" s="6" t="s">
        <v>7</v>
      </c>
      <c r="C25" s="23">
        <v>3</v>
      </c>
      <c r="D25" s="11">
        <f>$C$21*D$22*$C$25</f>
        <v>1650</v>
      </c>
      <c r="E25" s="23">
        <v>3</v>
      </c>
      <c r="F25" s="13">
        <f>$C$21*F$22*$E$25</f>
        <v>2805</v>
      </c>
      <c r="G25" s="23">
        <v>3</v>
      </c>
      <c r="H25" s="13">
        <f>$C$21*H$22*G$25</f>
        <v>3300</v>
      </c>
      <c r="I25" s="23">
        <v>3</v>
      </c>
      <c r="J25" s="13">
        <f>$C$21*J$22*I$25</f>
        <v>3795</v>
      </c>
      <c r="K25" s="23">
        <v>3</v>
      </c>
      <c r="L25" s="11"/>
      <c r="M25" s="11">
        <f>M22*C21*K25</f>
        <v>165</v>
      </c>
      <c r="N25" s="13"/>
      <c r="O25" s="14"/>
    </row>
    <row r="26" spans="1:15" x14ac:dyDescent="0.25">
      <c r="A26" s="63"/>
      <c r="B26" s="6" t="s">
        <v>3</v>
      </c>
      <c r="C26" s="23">
        <f>SUM(C23:C25)</f>
        <v>12</v>
      </c>
      <c r="D26" s="11">
        <f t="shared" ref="D26:M26" si="6">SUM(D23:D25)</f>
        <v>6600</v>
      </c>
      <c r="E26" s="23">
        <f>SUM(E23:E25)</f>
        <v>12</v>
      </c>
      <c r="F26" s="18">
        <f t="shared" si="6"/>
        <v>11220</v>
      </c>
      <c r="G26" s="23">
        <f>SUM(G23:G25)</f>
        <v>12</v>
      </c>
      <c r="H26" s="18">
        <f>SUM(H23:H25)</f>
        <v>13200</v>
      </c>
      <c r="I26" s="23">
        <f>SUM(I23:I25)</f>
        <v>12</v>
      </c>
      <c r="J26" s="18">
        <f t="shared" si="6"/>
        <v>15180</v>
      </c>
      <c r="K26" s="23">
        <f>SUM(K23:K25)</f>
        <v>12</v>
      </c>
      <c r="L26" s="12">
        <f t="shared" si="6"/>
        <v>9405</v>
      </c>
      <c r="M26" s="12">
        <f t="shared" si="6"/>
        <v>165</v>
      </c>
      <c r="N26" s="18"/>
      <c r="O26" s="14"/>
    </row>
    <row r="27" spans="1:15" x14ac:dyDescent="0.25">
      <c r="A27" s="68" t="s">
        <v>21</v>
      </c>
      <c r="B27" s="6" t="s">
        <v>10</v>
      </c>
      <c r="C27" s="23">
        <v>5</v>
      </c>
      <c r="D27" s="11">
        <f>$C$21*D$22*$C$27</f>
        <v>2750</v>
      </c>
      <c r="E27" s="23">
        <v>5</v>
      </c>
      <c r="F27" s="18">
        <f>$C$21*F$22*$E$27</f>
        <v>4675</v>
      </c>
      <c r="G27" s="23">
        <v>5</v>
      </c>
      <c r="H27" s="18">
        <f>$C$21*H$22*G$27</f>
        <v>5500</v>
      </c>
      <c r="I27" s="23">
        <v>5</v>
      </c>
      <c r="J27" s="18">
        <f>$C$21*J$22*I$27</f>
        <v>6325</v>
      </c>
      <c r="K27" s="23">
        <v>5</v>
      </c>
      <c r="L27" s="12">
        <f>$C$21*L$22*$K$27</f>
        <v>5225</v>
      </c>
      <c r="M27" s="12"/>
      <c r="N27" s="18"/>
      <c r="O27" s="14"/>
    </row>
    <row r="28" spans="1:15" x14ac:dyDescent="0.25">
      <c r="A28" s="69"/>
      <c r="B28" s="6" t="s">
        <v>11</v>
      </c>
      <c r="C28" s="23">
        <v>3</v>
      </c>
      <c r="D28" s="11">
        <f>$C$21*D$22*$C$28</f>
        <v>1650</v>
      </c>
      <c r="E28" s="23">
        <v>3</v>
      </c>
      <c r="F28" s="18">
        <f>$C$21*F$22*$E$28</f>
        <v>2805</v>
      </c>
      <c r="G28" s="23">
        <v>3</v>
      </c>
      <c r="H28" s="18">
        <v>3300</v>
      </c>
      <c r="I28" s="23">
        <v>3</v>
      </c>
      <c r="J28" s="18">
        <f>$C$21*J$22*I$28</f>
        <v>3795</v>
      </c>
      <c r="K28" s="23">
        <v>3</v>
      </c>
      <c r="L28" s="12">
        <f>$C$21*L$22*$K$28</f>
        <v>3135</v>
      </c>
      <c r="M28" s="12"/>
      <c r="N28" s="18"/>
      <c r="O28" s="14"/>
    </row>
    <row r="29" spans="1:15" x14ac:dyDescent="0.25">
      <c r="A29" s="69"/>
      <c r="B29" s="6" t="s">
        <v>7</v>
      </c>
      <c r="C29" s="23">
        <v>10</v>
      </c>
      <c r="D29" s="11">
        <f>$C$21*D$22*$C$29</f>
        <v>5500</v>
      </c>
      <c r="E29" s="23">
        <v>10</v>
      </c>
      <c r="F29" s="18">
        <f>$C$21*F$22*$E$29</f>
        <v>9350</v>
      </c>
      <c r="G29" s="23">
        <v>10</v>
      </c>
      <c r="H29" s="18">
        <f>$C$21*H$22*G$29</f>
        <v>11000</v>
      </c>
      <c r="I29" s="23">
        <v>10</v>
      </c>
      <c r="J29" s="18">
        <f>$C$21*J$22*I$29</f>
        <v>12650</v>
      </c>
      <c r="K29" s="23">
        <v>10</v>
      </c>
      <c r="L29" s="11"/>
      <c r="M29" s="12">
        <f>M22*C21*K29</f>
        <v>550</v>
      </c>
      <c r="N29" s="18"/>
      <c r="O29" s="14"/>
    </row>
    <row r="30" spans="1:15" x14ac:dyDescent="0.25">
      <c r="A30" s="63"/>
      <c r="B30" s="6" t="s">
        <v>3</v>
      </c>
      <c r="C30" s="23">
        <v>18</v>
      </c>
      <c r="D30" s="11">
        <f t="shared" ref="D30:M30" si="7">SUM(D27:D29)</f>
        <v>9900</v>
      </c>
      <c r="E30" s="23">
        <v>18</v>
      </c>
      <c r="F30" s="18">
        <f t="shared" si="7"/>
        <v>16830</v>
      </c>
      <c r="G30" s="23">
        <v>18</v>
      </c>
      <c r="H30" s="18">
        <f t="shared" si="7"/>
        <v>19800</v>
      </c>
      <c r="I30" s="23">
        <v>18</v>
      </c>
      <c r="J30" s="18">
        <f t="shared" si="7"/>
        <v>22770</v>
      </c>
      <c r="K30" s="23">
        <v>18</v>
      </c>
      <c r="L30" s="12">
        <f t="shared" si="7"/>
        <v>8360</v>
      </c>
      <c r="M30" s="12">
        <f t="shared" si="7"/>
        <v>550</v>
      </c>
      <c r="N30" s="18"/>
      <c r="O30" s="14"/>
    </row>
    <row r="31" spans="1:15" x14ac:dyDescent="0.25">
      <c r="A31" s="68" t="s">
        <v>22</v>
      </c>
      <c r="B31" s="6" t="s">
        <v>10</v>
      </c>
      <c r="C31" s="23">
        <v>4</v>
      </c>
      <c r="D31" s="11">
        <f>$C$21*D$22*$C$31</f>
        <v>2200</v>
      </c>
      <c r="E31" s="23">
        <v>4</v>
      </c>
      <c r="F31" s="18">
        <f>$C$21*F$22*$E$31</f>
        <v>3740</v>
      </c>
      <c r="G31" s="23">
        <v>4</v>
      </c>
      <c r="H31" s="18">
        <f>$C$21*H$22*G$31</f>
        <v>4400</v>
      </c>
      <c r="I31" s="23">
        <v>4</v>
      </c>
      <c r="J31" s="18">
        <f>$C$21*J$22*I$31</f>
        <v>5060</v>
      </c>
      <c r="K31" s="23">
        <v>4</v>
      </c>
      <c r="L31" s="12">
        <f>$C$21*L$22*$K$31</f>
        <v>4180</v>
      </c>
      <c r="M31" s="12"/>
      <c r="N31" s="18"/>
      <c r="O31" s="14"/>
    </row>
    <row r="32" spans="1:15" x14ac:dyDescent="0.25">
      <c r="A32" s="69"/>
      <c r="B32" s="6" t="s">
        <v>11</v>
      </c>
      <c r="C32" s="23">
        <v>4</v>
      </c>
      <c r="D32" s="11">
        <f>$C$21*D$22*$C$32</f>
        <v>2200</v>
      </c>
      <c r="E32" s="23">
        <v>4</v>
      </c>
      <c r="F32" s="18">
        <f>$C$21*F$22*$E$32</f>
        <v>3740</v>
      </c>
      <c r="G32" s="23">
        <v>4</v>
      </c>
      <c r="H32" s="13">
        <f>$C$21*H$22*G$32</f>
        <v>4400</v>
      </c>
      <c r="I32" s="23">
        <v>4</v>
      </c>
      <c r="J32" s="18">
        <f>$C$21*J$22*I$32</f>
        <v>5060</v>
      </c>
      <c r="K32" s="23">
        <v>3</v>
      </c>
      <c r="L32" s="12">
        <f>$C$21*L$22*$K$32</f>
        <v>3135</v>
      </c>
      <c r="M32" s="12"/>
      <c r="N32" s="18"/>
      <c r="O32" s="14"/>
    </row>
    <row r="33" spans="1:15" x14ac:dyDescent="0.25">
      <c r="A33" s="69"/>
      <c r="B33" s="6" t="s">
        <v>7</v>
      </c>
      <c r="C33" s="23">
        <v>2</v>
      </c>
      <c r="D33" s="11">
        <f>$C$21*D$22*$C$33</f>
        <v>1100</v>
      </c>
      <c r="E33" s="23">
        <v>2</v>
      </c>
      <c r="F33" s="18">
        <f>$C$21*F$22*$E$33</f>
        <v>1870</v>
      </c>
      <c r="G33" s="23">
        <v>2</v>
      </c>
      <c r="H33" s="18">
        <f>$C$21*H$22*G$33</f>
        <v>2200</v>
      </c>
      <c r="I33" s="23">
        <v>2</v>
      </c>
      <c r="J33" s="18">
        <f>$C$21*J$22*I$33</f>
        <v>2530</v>
      </c>
      <c r="K33" s="23">
        <v>3</v>
      </c>
      <c r="L33" s="12"/>
      <c r="M33" s="12">
        <f>M22*C21*K33</f>
        <v>165</v>
      </c>
      <c r="N33" s="18"/>
      <c r="O33" s="22"/>
    </row>
    <row r="34" spans="1:15" x14ac:dyDescent="0.25">
      <c r="A34" s="63"/>
      <c r="B34" s="6" t="s">
        <v>3</v>
      </c>
      <c r="C34" s="23">
        <f>SUM(C31:C33)</f>
        <v>10</v>
      </c>
      <c r="D34" s="11">
        <f t="shared" ref="D34:M34" si="8">SUM(D31:D33)</f>
        <v>5500</v>
      </c>
      <c r="E34" s="23">
        <f>SUM(E31:E33)</f>
        <v>10</v>
      </c>
      <c r="F34" s="18">
        <f t="shared" si="8"/>
        <v>9350</v>
      </c>
      <c r="G34" s="23">
        <f>SUM(G31:G33)</f>
        <v>10</v>
      </c>
      <c r="H34" s="18">
        <f t="shared" si="8"/>
        <v>11000</v>
      </c>
      <c r="I34" s="23">
        <f>SUM(I31:I33)</f>
        <v>10</v>
      </c>
      <c r="J34" s="18">
        <f t="shared" si="8"/>
        <v>12650</v>
      </c>
      <c r="K34" s="23">
        <f>SUM(K31:K33)</f>
        <v>10</v>
      </c>
      <c r="L34" s="12">
        <f t="shared" si="8"/>
        <v>7315</v>
      </c>
      <c r="M34" s="12">
        <f t="shared" si="8"/>
        <v>165</v>
      </c>
      <c r="N34" s="18"/>
      <c r="O34" s="14"/>
    </row>
    <row r="35" spans="1:15" x14ac:dyDescent="0.25">
      <c r="A35" s="55" t="s">
        <v>23</v>
      </c>
      <c r="B35" s="6" t="s">
        <v>10</v>
      </c>
      <c r="C35" s="21">
        <v>4</v>
      </c>
      <c r="D35" s="11">
        <f>$C$21*D$22*$C$35</f>
        <v>2200</v>
      </c>
      <c r="E35" s="21">
        <v>4</v>
      </c>
      <c r="F35" s="18">
        <f>$C$21*F$22*$E$35</f>
        <v>3740</v>
      </c>
      <c r="G35" s="21">
        <v>5</v>
      </c>
      <c r="H35" s="18">
        <f>$C$21*H$22*G$35</f>
        <v>5500</v>
      </c>
      <c r="I35" s="21">
        <v>5</v>
      </c>
      <c r="J35" s="18">
        <f>$C$21*J$22*I$35</f>
        <v>6325</v>
      </c>
      <c r="K35" s="21">
        <v>5</v>
      </c>
      <c r="L35" s="12">
        <f>$C$21*L$22*$K$35</f>
        <v>5225</v>
      </c>
      <c r="M35" s="12"/>
      <c r="N35" s="18"/>
      <c r="O35" s="14"/>
    </row>
    <row r="36" spans="1:15" x14ac:dyDescent="0.25">
      <c r="A36" s="56"/>
      <c r="B36" s="6" t="s">
        <v>11</v>
      </c>
      <c r="C36" s="21">
        <v>3</v>
      </c>
      <c r="D36" s="11">
        <f>$C$21*D$22*$C$36</f>
        <v>1650</v>
      </c>
      <c r="E36" s="21">
        <v>3</v>
      </c>
      <c r="F36" s="18">
        <f>$C$21*F$22*$E$36</f>
        <v>2805</v>
      </c>
      <c r="G36" s="21">
        <v>4</v>
      </c>
      <c r="H36" s="18">
        <f>$C$21*H$22*G$36</f>
        <v>4400</v>
      </c>
      <c r="I36" s="21">
        <v>4</v>
      </c>
      <c r="J36" s="18">
        <f>$C$21*J$22*I$36</f>
        <v>5060</v>
      </c>
      <c r="K36" s="21">
        <v>4</v>
      </c>
      <c r="L36" s="12">
        <f>$C$21*L$22*$K$36</f>
        <v>4180</v>
      </c>
      <c r="M36" s="12"/>
      <c r="N36" s="18"/>
      <c r="O36" s="14"/>
    </row>
    <row r="37" spans="1:15" x14ac:dyDescent="0.25">
      <c r="A37" s="56"/>
      <c r="B37" s="6" t="s">
        <v>7</v>
      </c>
      <c r="C37" s="21">
        <v>7</v>
      </c>
      <c r="D37" s="11">
        <f>$C$21*D$22*$C$37</f>
        <v>3850</v>
      </c>
      <c r="E37" s="21">
        <v>7</v>
      </c>
      <c r="F37" s="18">
        <f>$C$21*F$22*$E$37</f>
        <v>6545</v>
      </c>
      <c r="G37" s="21">
        <v>7</v>
      </c>
      <c r="H37" s="18">
        <f>$C$21*H$22*G$37</f>
        <v>7700</v>
      </c>
      <c r="I37" s="21">
        <v>7</v>
      </c>
      <c r="J37" s="18">
        <f>$C$21*J$22*I$37</f>
        <v>8855</v>
      </c>
      <c r="K37" s="21">
        <v>7</v>
      </c>
      <c r="L37" s="12"/>
      <c r="M37" s="12">
        <f>M22*C21*K37</f>
        <v>385</v>
      </c>
      <c r="N37" s="18"/>
      <c r="O37" s="14"/>
    </row>
    <row r="38" spans="1:15" x14ac:dyDescent="0.25">
      <c r="A38" s="57"/>
      <c r="B38" s="24" t="s">
        <v>3</v>
      </c>
      <c r="C38" s="21">
        <v>14</v>
      </c>
      <c r="D38" s="11">
        <f t="shared" ref="D38:M38" si="9">SUM(D35:D37)</f>
        <v>7700</v>
      </c>
      <c r="E38" s="21">
        <v>14</v>
      </c>
      <c r="F38" s="18">
        <f t="shared" si="9"/>
        <v>13090</v>
      </c>
      <c r="G38" s="21">
        <v>16</v>
      </c>
      <c r="H38" s="18">
        <f t="shared" si="9"/>
        <v>17600</v>
      </c>
      <c r="I38" s="21">
        <v>16</v>
      </c>
      <c r="J38" s="18">
        <f t="shared" si="9"/>
        <v>20240</v>
      </c>
      <c r="K38" s="21">
        <v>16</v>
      </c>
      <c r="L38" s="12">
        <f t="shared" si="9"/>
        <v>9405</v>
      </c>
      <c r="M38" s="12">
        <f t="shared" si="9"/>
        <v>385</v>
      </c>
      <c r="N38" s="18"/>
      <c r="O38" s="25"/>
    </row>
    <row r="39" spans="1:15" x14ac:dyDescent="0.25">
      <c r="A39" s="47" t="s">
        <v>24</v>
      </c>
      <c r="B39" s="48"/>
      <c r="C39" s="35">
        <f>C26+C30+C34+C38</f>
        <v>54</v>
      </c>
      <c r="D39" s="11">
        <f t="shared" ref="D39:M39" si="10">D26+D30+D34+D38</f>
        <v>29700</v>
      </c>
      <c r="E39" s="35">
        <f>E26+E30+E34+E38</f>
        <v>54</v>
      </c>
      <c r="F39" s="18">
        <f>F26+F30+F34+F38</f>
        <v>50490</v>
      </c>
      <c r="G39" s="35">
        <f>G26+G30+G34+G38</f>
        <v>56</v>
      </c>
      <c r="H39" s="18">
        <f t="shared" si="10"/>
        <v>61600</v>
      </c>
      <c r="I39" s="35">
        <f>I26+I30+I34+I38</f>
        <v>56</v>
      </c>
      <c r="J39" s="18">
        <f t="shared" si="10"/>
        <v>70840</v>
      </c>
      <c r="K39" s="35">
        <f>K26+K30+K34+K38</f>
        <v>56</v>
      </c>
      <c r="L39" s="12">
        <f t="shared" si="10"/>
        <v>34485</v>
      </c>
      <c r="M39" s="12">
        <f t="shared" si="10"/>
        <v>1265</v>
      </c>
      <c r="N39" s="26">
        <f>D39+F39+H39+J39+L39+M39</f>
        <v>248380</v>
      </c>
      <c r="O39" s="25"/>
    </row>
    <row r="40" spans="1:15" ht="28.5" x14ac:dyDescent="0.25">
      <c r="A40" s="49"/>
      <c r="B40" s="50"/>
      <c r="C40" s="14"/>
      <c r="D40" s="11">
        <v>275</v>
      </c>
      <c r="E40" s="11"/>
      <c r="F40" s="11">
        <v>3245</v>
      </c>
      <c r="G40" s="27"/>
      <c r="H40" s="27">
        <v>2200</v>
      </c>
      <c r="I40" s="27"/>
      <c r="J40" s="27">
        <v>605</v>
      </c>
      <c r="K40" s="28"/>
      <c r="L40" s="11">
        <v>1265</v>
      </c>
      <c r="M40" s="13"/>
      <c r="O40" s="29" t="s">
        <v>25</v>
      </c>
    </row>
    <row r="41" spans="1:15" ht="28.5" x14ac:dyDescent="0.25">
      <c r="A41" s="51"/>
      <c r="B41" s="52"/>
      <c r="C41" s="14"/>
      <c r="D41" s="11">
        <v>0</v>
      </c>
      <c r="E41" s="11"/>
      <c r="F41" s="11">
        <v>4180</v>
      </c>
      <c r="G41" s="27"/>
      <c r="H41" s="27"/>
      <c r="I41" s="27"/>
      <c r="J41" s="27"/>
      <c r="K41" s="28"/>
      <c r="L41" s="11"/>
      <c r="M41" s="11"/>
      <c r="N41" s="13"/>
      <c r="O41" s="29" t="s">
        <v>25</v>
      </c>
    </row>
    <row r="42" spans="1:15" x14ac:dyDescent="0.25">
      <c r="A42" s="51"/>
      <c r="B42" s="52"/>
      <c r="C42" s="14"/>
      <c r="D42" s="11"/>
      <c r="E42" s="11"/>
      <c r="F42" s="11">
        <v>0</v>
      </c>
      <c r="G42" s="27"/>
      <c r="H42" s="27"/>
      <c r="I42" s="27"/>
      <c r="J42" s="27"/>
      <c r="K42" s="28"/>
      <c r="L42" s="13"/>
      <c r="M42" s="27"/>
      <c r="N42" s="13"/>
      <c r="O42" s="29"/>
    </row>
    <row r="43" spans="1:15" x14ac:dyDescent="0.25">
      <c r="A43" s="53" t="s">
        <v>3</v>
      </c>
      <c r="B43" s="54"/>
      <c r="C43" s="12"/>
      <c r="D43" s="11">
        <f>D39-D40-D41-D42</f>
        <v>29425</v>
      </c>
      <c r="E43" s="12"/>
      <c r="F43" s="11">
        <f>F39-F40+F41+F42</f>
        <v>51425</v>
      </c>
      <c r="G43" s="30"/>
      <c r="H43" s="27">
        <f>H39-H40</f>
        <v>59400</v>
      </c>
      <c r="I43" s="31"/>
      <c r="J43" s="27">
        <f>J39-J40</f>
        <v>70235</v>
      </c>
      <c r="K43" s="30"/>
      <c r="L43" s="42">
        <f>L39+M39</f>
        <v>35750</v>
      </c>
      <c r="M43" s="43"/>
      <c r="N43" s="32">
        <f>D43+F43+H43+J43+L43</f>
        <v>246235</v>
      </c>
      <c r="O43" s="33"/>
    </row>
    <row r="44" spans="1:15" x14ac:dyDescent="0.25">
      <c r="A44" s="39" t="s">
        <v>34</v>
      </c>
      <c r="B44" s="40"/>
      <c r="C44" s="41"/>
      <c r="D44" s="11">
        <f>D43*0.01</f>
        <v>294.25</v>
      </c>
      <c r="E44" s="13"/>
      <c r="F44" s="11">
        <f>F43*0.01</f>
        <v>514.25</v>
      </c>
      <c r="G44" s="11"/>
      <c r="H44" s="11">
        <f>H43*0.01</f>
        <v>594</v>
      </c>
      <c r="I44" s="11"/>
      <c r="J44" s="11">
        <f>J43*0.01</f>
        <v>702.35</v>
      </c>
      <c r="K44" s="11"/>
      <c r="L44" s="42">
        <f>L43*0.01</f>
        <v>357.5</v>
      </c>
      <c r="M44" s="43"/>
      <c r="N44" s="13">
        <f>N43*1.5%</f>
        <v>3693.5249999999996</v>
      </c>
      <c r="O44" s="14"/>
    </row>
    <row r="45" spans="1:15" x14ac:dyDescent="0.25">
      <c r="A45" s="44" t="s">
        <v>35</v>
      </c>
      <c r="B45" s="45"/>
      <c r="C45" s="46"/>
      <c r="D45" s="11">
        <f>D43-D44</f>
        <v>29130.75</v>
      </c>
      <c r="E45" s="13"/>
      <c r="F45" s="11">
        <f>F43-F44</f>
        <v>50910.75</v>
      </c>
      <c r="G45" s="11"/>
      <c r="H45" s="11">
        <f>H43-H44</f>
        <v>58806</v>
      </c>
      <c r="I45" s="11"/>
      <c r="J45" s="11">
        <f>J43-J44</f>
        <v>69532.649999999994</v>
      </c>
      <c r="K45" s="11"/>
      <c r="L45" s="42">
        <f>L43-L44</f>
        <v>35392.5</v>
      </c>
      <c r="M45" s="43"/>
      <c r="N45" s="34">
        <f>N43-N44</f>
        <v>242541.47500000001</v>
      </c>
      <c r="O45" s="14"/>
    </row>
  </sheetData>
  <mergeCells count="55">
    <mergeCell ref="A1:O1"/>
    <mergeCell ref="A2:A4"/>
    <mergeCell ref="D2:M2"/>
    <mergeCell ref="N2:N5"/>
    <mergeCell ref="O2:O5"/>
    <mergeCell ref="D3:D4"/>
    <mergeCell ref="E3:F4"/>
    <mergeCell ref="G3:H4"/>
    <mergeCell ref="I3:J4"/>
    <mergeCell ref="K3:M3"/>
    <mergeCell ref="A13:B13"/>
    <mergeCell ref="L13:M13"/>
    <mergeCell ref="A5:B5"/>
    <mergeCell ref="A6:B6"/>
    <mergeCell ref="A7:B7"/>
    <mergeCell ref="A8:B8"/>
    <mergeCell ref="A9:B9"/>
    <mergeCell ref="A10:B10"/>
    <mergeCell ref="L10:M10"/>
    <mergeCell ref="A11:B11"/>
    <mergeCell ref="L11:M11"/>
    <mergeCell ref="A12:B12"/>
    <mergeCell ref="L12:M12"/>
    <mergeCell ref="A14:B14"/>
    <mergeCell ref="L14:M14"/>
    <mergeCell ref="A15:B15"/>
    <mergeCell ref="L15:M15"/>
    <mergeCell ref="A16:B16"/>
    <mergeCell ref="L16:M16"/>
    <mergeCell ref="A35:A38"/>
    <mergeCell ref="A17:B17"/>
    <mergeCell ref="L17:M17"/>
    <mergeCell ref="A18:O18"/>
    <mergeCell ref="A19:A21"/>
    <mergeCell ref="D19:M19"/>
    <mergeCell ref="N19:N22"/>
    <mergeCell ref="O19:O22"/>
    <mergeCell ref="D20:D21"/>
    <mergeCell ref="E20:F21"/>
    <mergeCell ref="G20:H21"/>
    <mergeCell ref="I20:J21"/>
    <mergeCell ref="K20:M20"/>
    <mergeCell ref="A23:A26"/>
    <mergeCell ref="A27:A30"/>
    <mergeCell ref="A31:A34"/>
    <mergeCell ref="A44:C44"/>
    <mergeCell ref="L44:M44"/>
    <mergeCell ref="A45:C45"/>
    <mergeCell ref="L45:M45"/>
    <mergeCell ref="A39:B39"/>
    <mergeCell ref="A40:B40"/>
    <mergeCell ref="A41:B41"/>
    <mergeCell ref="A42:B42"/>
    <mergeCell ref="A43:B43"/>
    <mergeCell ref="L43:M43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2021-08-19T00:24:51Z</cp:lastPrinted>
  <dcterms:created xsi:type="dcterms:W3CDTF">2017-02-16T03:22:24Z</dcterms:created>
  <dcterms:modified xsi:type="dcterms:W3CDTF">2024-07-02T01:40:01Z</dcterms:modified>
</cp:coreProperties>
</file>